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8" windowWidth="20100" windowHeight="8472"/>
  </bookViews>
  <sheets>
    <sheet name="Payment Calculator" sheetId="1" r:id="rId1"/>
  </sheets>
  <definedNames>
    <definedName name="LIMITS_COUNTYLEVEL">#REF!</definedName>
    <definedName name="_xlnm.Print_Area" localSheetId="0">'Payment Calculator'!$A$1:$M$19</definedName>
  </definedNames>
  <calcPr calcId="125725"/>
</workbook>
</file>

<file path=xl/calcChain.xml><?xml version="1.0" encoding="utf-8"?>
<calcChain xmlns="http://schemas.openxmlformats.org/spreadsheetml/2006/main">
  <c r="M2" i="1"/>
  <c r="C17"/>
  <c r="D8"/>
  <c r="E8" s="1"/>
  <c r="B8"/>
  <c r="C8" s="1"/>
  <c r="E14"/>
  <c r="D14"/>
  <c r="C14"/>
  <c r="J2"/>
  <c r="E2"/>
  <c r="C11" l="1"/>
  <c r="D11" s="1"/>
  <c r="C5"/>
  <c r="D5" s="1"/>
  <c r="B5"/>
</calcChain>
</file>

<file path=xl/sharedStrings.xml><?xml version="1.0" encoding="utf-8"?>
<sst xmlns="http://schemas.openxmlformats.org/spreadsheetml/2006/main" count="34" uniqueCount="34">
  <si>
    <t>Amount Financed</t>
  </si>
  <si>
    <t>Interest Rate</t>
  </si>
  <si>
    <t>Periods per year</t>
  </si>
  <si>
    <t>Periodic Interest Rate</t>
  </si>
  <si>
    <t>Monthly Insurance</t>
  </si>
  <si>
    <t>Monthly Taxes</t>
  </si>
  <si>
    <t>Monthly Mortgage Insurance</t>
  </si>
  <si>
    <t>Total Installments</t>
  </si>
  <si>
    <t>P&amp;I - Payment</t>
  </si>
  <si>
    <t>PITI</t>
  </si>
  <si>
    <t>Income Ratio 20%</t>
  </si>
  <si>
    <t xml:space="preserve">Income Ratio 32% </t>
  </si>
  <si>
    <t>Loan Term ( in years)</t>
  </si>
  <si>
    <t>Payment &amp; Interest Only</t>
  </si>
  <si>
    <t>Payment, Interest, Taxes, Insurance</t>
  </si>
  <si>
    <t>Loan Information</t>
  </si>
  <si>
    <t>Income Calculations</t>
  </si>
  <si>
    <t>PITI &amp; MI</t>
  </si>
  <si>
    <t>Payment with deferred CPLP</t>
  </si>
  <si>
    <t>PITI with deferred CPLP</t>
  </si>
  <si>
    <t>PITI with Deferred CPLP WITH MI</t>
  </si>
  <si>
    <t>Deferred CPLP Amount (in $)</t>
  </si>
  <si>
    <t>P &amp; I Ratio</t>
  </si>
  <si>
    <t>Other Debts</t>
  </si>
  <si>
    <t>PITI Ratio</t>
  </si>
  <si>
    <t>PITI with Deferred CPLP Ratio</t>
  </si>
  <si>
    <t>PITI with Deferred CPLP + MI Ratio</t>
  </si>
  <si>
    <t xml:space="preserve">Monthly Debt Limit at Ratio 45% </t>
  </si>
  <si>
    <t>Other revolving debts (monthly)</t>
  </si>
  <si>
    <t>Debt Ratio 
(back end on PITI)</t>
  </si>
  <si>
    <t>CPLP % of Sales Price</t>
  </si>
  <si>
    <t>Total Sales Price</t>
  </si>
  <si>
    <t>Gross Annual Household Income</t>
  </si>
  <si>
    <t>Disclaimer: This is a tool for basic payment and affordability calculations.  This does not take into consideration closing costs or charges related to closing at various times of the month.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</si>
</sst>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0.0%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Times New Roman"/>
      <family val="2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3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2"/>
    <xf numFmtId="0" fontId="2" fillId="2" borderId="1" xfId="2" applyFont="1" applyFill="1" applyBorder="1" applyAlignment="1">
      <alignment horizontal="center" vertical="center" wrapText="1"/>
    </xf>
    <xf numFmtId="44" fontId="0" fillId="0" borderId="1" xfId="3" applyFont="1" applyBorder="1" applyProtection="1">
      <protection locked="0"/>
    </xf>
    <xf numFmtId="10" fontId="1" fillId="0" borderId="1" xfId="2" applyNumberFormat="1" applyBorder="1" applyProtection="1">
      <protection locked="0"/>
    </xf>
    <xf numFmtId="0" fontId="1" fillId="0" borderId="1" xfId="2" applyBorder="1"/>
    <xf numFmtId="0" fontId="1" fillId="0" borderId="1" xfId="2" applyBorder="1" applyProtection="1">
      <protection locked="0"/>
    </xf>
    <xf numFmtId="0" fontId="2" fillId="3" borderId="1" xfId="2" applyFont="1" applyFill="1" applyBorder="1" applyAlignment="1">
      <alignment horizontal="center" vertical="center" wrapText="1"/>
    </xf>
    <xf numFmtId="0" fontId="2" fillId="4" borderId="1" xfId="2" applyFont="1" applyFill="1" applyBorder="1" applyAlignment="1">
      <alignment horizontal="center" vertical="center" wrapText="1"/>
    </xf>
    <xf numFmtId="44" fontId="0" fillId="0" borderId="1" xfId="3" applyFont="1" applyBorder="1"/>
    <xf numFmtId="44" fontId="1" fillId="0" borderId="1" xfId="1" applyFont="1" applyBorder="1"/>
    <xf numFmtId="44" fontId="1" fillId="0" borderId="1" xfId="2" applyNumberFormat="1" applyBorder="1"/>
    <xf numFmtId="44" fontId="1" fillId="0" borderId="1" xfId="1" applyFont="1" applyBorder="1" applyProtection="1">
      <protection locked="0"/>
    </xf>
    <xf numFmtId="164" fontId="1" fillId="0" borderId="1" xfId="5" applyNumberFormat="1" applyBorder="1"/>
    <xf numFmtId="164" fontId="1" fillId="0" borderId="1" xfId="5" applyNumberFormat="1" applyFont="1" applyBorder="1"/>
    <xf numFmtId="164" fontId="1" fillId="0" borderId="1" xfId="2" applyNumberFormat="1" applyBorder="1"/>
    <xf numFmtId="0" fontId="1" fillId="0" borderId="0" xfId="2" applyAlignment="1">
      <alignment horizontal="center" vertical="center"/>
    </xf>
    <xf numFmtId="0" fontId="5" fillId="0" borderId="0" xfId="2" applyFont="1" applyAlignment="1">
      <alignment horizontal="center" vertical="center"/>
    </xf>
  </cellXfs>
  <cellStyles count="6">
    <cellStyle name="Currency" xfId="1" builtinId="4"/>
    <cellStyle name="Currency 2" xfId="3"/>
    <cellStyle name="Normal" xfId="0" builtinId="0"/>
    <cellStyle name="Normal 2" xfId="4"/>
    <cellStyle name="Normal 3" xfId="2"/>
    <cellStyle name="Percent" xfId="5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7"/>
  <sheetViews>
    <sheetView tabSelected="1" workbookViewId="0">
      <selection activeCell="B2" sqref="B2"/>
    </sheetView>
  </sheetViews>
  <sheetFormatPr defaultColWidth="9.109375" defaultRowHeight="14.4"/>
  <cols>
    <col min="1" max="1" width="21.88671875" style="1" customWidth="1"/>
    <col min="2" max="2" width="16.6640625" style="1" bestFit="1" customWidth="1"/>
    <col min="3" max="3" width="18.44140625" style="1" customWidth="1"/>
    <col min="4" max="4" width="16.6640625" style="1" bestFit="1" customWidth="1"/>
    <col min="5" max="5" width="20.44140625" style="1" bestFit="1" customWidth="1"/>
    <col min="6" max="6" width="9.33203125" style="1" bestFit="1" customWidth="1"/>
    <col min="7" max="7" width="8.6640625" style="1" bestFit="1" customWidth="1"/>
    <col min="8" max="8" width="9.33203125" style="1" bestFit="1" customWidth="1"/>
    <col min="9" max="9" width="9.88671875" style="1" customWidth="1"/>
    <col min="10" max="10" width="11.21875" style="1" customWidth="1"/>
    <col min="11" max="11" width="11.109375" style="1" bestFit="1" customWidth="1"/>
    <col min="12" max="12" width="12.109375" style="1" bestFit="1" customWidth="1"/>
    <col min="13" max="16384" width="9.109375" style="1"/>
  </cols>
  <sheetData>
    <row r="1" spans="1:13" ht="60" customHeight="1">
      <c r="A1" s="7" t="s">
        <v>15</v>
      </c>
      <c r="B1" s="2" t="s">
        <v>0</v>
      </c>
      <c r="C1" s="2" t="s">
        <v>1</v>
      </c>
      <c r="D1" s="8" t="s">
        <v>2</v>
      </c>
      <c r="E1" s="8" t="s">
        <v>3</v>
      </c>
      <c r="F1" s="2" t="s">
        <v>4</v>
      </c>
      <c r="G1" s="2" t="s">
        <v>5</v>
      </c>
      <c r="H1" s="2" t="s">
        <v>6</v>
      </c>
      <c r="I1" s="2" t="s">
        <v>12</v>
      </c>
      <c r="J1" s="8" t="s">
        <v>7</v>
      </c>
      <c r="K1" s="2" t="s">
        <v>21</v>
      </c>
      <c r="L1" s="2" t="s">
        <v>31</v>
      </c>
      <c r="M1" s="8" t="s">
        <v>30</v>
      </c>
    </row>
    <row r="2" spans="1:13">
      <c r="B2" s="3">
        <v>120000</v>
      </c>
      <c r="C2" s="4">
        <v>0.05</v>
      </c>
      <c r="D2" s="5">
        <v>12</v>
      </c>
      <c r="E2" s="5">
        <f>C2/D2</f>
        <v>4.1666666666666666E-3</v>
      </c>
      <c r="F2" s="12">
        <v>100</v>
      </c>
      <c r="G2" s="12">
        <v>100</v>
      </c>
      <c r="H2" s="12">
        <v>65</v>
      </c>
      <c r="I2" s="6">
        <v>30</v>
      </c>
      <c r="J2" s="5">
        <f>D2*I2</f>
        <v>360</v>
      </c>
      <c r="K2" s="12">
        <v>12000</v>
      </c>
      <c r="L2" s="12">
        <v>125000</v>
      </c>
      <c r="M2" s="15">
        <f>K2/L2</f>
        <v>9.6000000000000002E-2</v>
      </c>
    </row>
    <row r="3" spans="1:13" ht="6" customHeight="1"/>
    <row r="4" spans="1:13" ht="48.75" customHeight="1">
      <c r="A4" s="7" t="s">
        <v>13</v>
      </c>
      <c r="B4" s="8" t="s">
        <v>8</v>
      </c>
      <c r="C4" s="8" t="s">
        <v>18</v>
      </c>
      <c r="D4" s="8" t="s">
        <v>22</v>
      </c>
    </row>
    <row r="5" spans="1:13">
      <c r="B5" s="9">
        <f>B2*((E2*((1+E2)^J2))/(((1+E2)^(J2))-1))</f>
        <v>644.18594761456575</v>
      </c>
      <c r="C5" s="9">
        <f>(B2-K2)*((E2*((1+E2)^J2))/(((1+E2)^(J2))-1))</f>
        <v>579.76735285310917</v>
      </c>
      <c r="D5" s="13">
        <f>C5/(B14/12)</f>
        <v>0.17393020585593275</v>
      </c>
    </row>
    <row r="6" spans="1:13" ht="6.6" customHeight="1"/>
    <row r="7" spans="1:13" ht="36" customHeight="1">
      <c r="A7" s="7" t="s">
        <v>14</v>
      </c>
      <c r="B7" s="8" t="s">
        <v>9</v>
      </c>
      <c r="C7" s="8" t="s">
        <v>24</v>
      </c>
      <c r="D7" s="8" t="s">
        <v>19</v>
      </c>
      <c r="E7" s="8" t="s">
        <v>25</v>
      </c>
    </row>
    <row r="8" spans="1:13">
      <c r="B8" s="10">
        <f>B2*((E2*((1+E2)^J2))/(((1+E2)^(J2))-1))+(F2+G2)</f>
        <v>844.18594761456575</v>
      </c>
      <c r="C8" s="13">
        <f>B8/(B14/12)</f>
        <v>0.25325578428436973</v>
      </c>
      <c r="D8" s="10">
        <f>(B2-K2)*((E2*((1+E2)^J2))/(((1+E2)^(J2))-1))+(F2+G2)</f>
        <v>779.76735285310917</v>
      </c>
      <c r="E8" s="13">
        <f>D8/(B14/12)</f>
        <v>0.23393020585593274</v>
      </c>
    </row>
    <row r="9" spans="1:13" ht="6" customHeight="1"/>
    <row r="10" spans="1:13" ht="28.8">
      <c r="B10" s="7" t="s">
        <v>17</v>
      </c>
      <c r="C10" s="8" t="s">
        <v>20</v>
      </c>
      <c r="D10" s="8" t="s">
        <v>26</v>
      </c>
    </row>
    <row r="11" spans="1:13">
      <c r="C11" s="10">
        <f>(B2-K2)*((E2*((1+E2)^J2))/(((1+E2)^(J2))-1))+(F2+G2+H2)</f>
        <v>844.76735285310917</v>
      </c>
      <c r="D11" s="13">
        <f>C11/(B14/12)</f>
        <v>0.25343020585593273</v>
      </c>
    </row>
    <row r="12" spans="1:13" ht="4.8" customHeight="1"/>
    <row r="13" spans="1:13" ht="35.4" customHeight="1">
      <c r="A13" s="7" t="s">
        <v>16</v>
      </c>
      <c r="B13" s="2" t="s">
        <v>32</v>
      </c>
      <c r="C13" s="8" t="s">
        <v>10</v>
      </c>
      <c r="D13" s="8" t="s">
        <v>11</v>
      </c>
      <c r="E13" s="8" t="s">
        <v>27</v>
      </c>
    </row>
    <row r="14" spans="1:13">
      <c r="B14" s="12">
        <v>40000</v>
      </c>
      <c r="C14" s="10">
        <f>(B14/12)*0.2</f>
        <v>666.66666666666674</v>
      </c>
      <c r="D14" s="10">
        <f>(B14/12)*0.32</f>
        <v>1066.6666666666667</v>
      </c>
      <c r="E14" s="11">
        <f>(B14*0.45)/13</f>
        <v>1384.6153846153845</v>
      </c>
    </row>
    <row r="15" spans="1:13" ht="4.2" customHeight="1"/>
    <row r="16" spans="1:13" ht="28.8">
      <c r="A16" s="7" t="s">
        <v>23</v>
      </c>
      <c r="B16" s="2" t="s">
        <v>28</v>
      </c>
      <c r="C16" s="8" t="s">
        <v>29</v>
      </c>
    </row>
    <row r="17" spans="1:13">
      <c r="B17" s="12">
        <v>300</v>
      </c>
      <c r="C17" s="14">
        <f>B8/((B14/12)-B17)</f>
        <v>0.27830305965315355</v>
      </c>
    </row>
    <row r="19" spans="1:13">
      <c r="A19" s="17" t="s">
        <v>33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</row>
    <row r="27" spans="1:13">
      <c r="C27" s="16"/>
    </row>
  </sheetData>
  <sheetProtection password="EF40" sheet="1" objects="1" scenarios="1"/>
  <mergeCells count="1">
    <mergeCell ref="A19:M19"/>
  </mergeCells>
  <pageMargins left="0.25" right="0.25" top="0.75" bottom="0.75" header="0.3" footer="0.3"/>
  <pageSetup scale="76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Payment Calculator</vt:lpstr>
      <vt:lpstr>'Payment Calculator'!Print_Area</vt:lpstr>
    </vt:vector>
  </TitlesOfParts>
  <Company>NC Housing Finance Agency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AHOP Team</dc:creator>
  <cp:lastModifiedBy>jdburton</cp:lastModifiedBy>
  <cp:lastPrinted>2014-03-12T17:59:59Z</cp:lastPrinted>
  <dcterms:created xsi:type="dcterms:W3CDTF">2014-03-12T17:25:22Z</dcterms:created>
  <dcterms:modified xsi:type="dcterms:W3CDTF">2014-03-12T18:12:21Z</dcterms:modified>
</cp:coreProperties>
</file>